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330" windowWidth="20730" windowHeight="9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W21" i="1" l="1"/>
  <c r="Z20" i="1"/>
  <c r="Y20" i="1"/>
  <c r="X20" i="1"/>
  <c r="W20" i="1"/>
  <c r="W9" i="1"/>
  <c r="J9" i="1"/>
  <c r="H9" i="1"/>
  <c r="W8" i="1"/>
  <c r="J8" i="1"/>
  <c r="H8" i="1"/>
  <c r="B8" i="1"/>
  <c r="B9" i="1" s="1"/>
  <c r="J7" i="1"/>
  <c r="H7" i="1"/>
  <c r="N7" i="1" s="1"/>
  <c r="W22" i="1" l="1"/>
  <c r="L7" i="1"/>
  <c r="V7" i="1" s="1"/>
  <c r="P8" i="1"/>
  <c r="P9" i="1"/>
  <c r="N8" i="1"/>
  <c r="N9" i="1"/>
  <c r="L8" i="1"/>
  <c r="V8" i="1" s="1"/>
  <c r="L9" i="1"/>
  <c r="V9" i="1" s="1"/>
  <c r="X9" i="1" l="1"/>
  <c r="Y9" i="1"/>
  <c r="AA9" i="1" s="1"/>
  <c r="Z9" i="1"/>
  <c r="X8" i="1"/>
  <c r="AA8" i="1" s="1"/>
  <c r="Y8" i="1"/>
  <c r="Z8" i="1"/>
  <c r="Y7" i="1"/>
  <c r="Z7" i="1"/>
  <c r="X7" i="1"/>
  <c r="AA7" i="1" l="1"/>
</calcChain>
</file>

<file path=xl/sharedStrings.xml><?xml version="1.0" encoding="utf-8"?>
<sst xmlns="http://schemas.openxmlformats.org/spreadsheetml/2006/main" count="42" uniqueCount="37">
  <si>
    <t>N з/п</t>
  </si>
  <si>
    <t>Назва структурного підрозділу та посад</t>
  </si>
  <si>
    <t>Прізвище Ім'я Побатькові</t>
  </si>
  <si>
    <t>Кількість штатних посад</t>
  </si>
  <si>
    <t>Робочих днів</t>
  </si>
  <si>
    <t>Відпрацьовано днів</t>
  </si>
  <si>
    <t>Посадовий оклад</t>
  </si>
  <si>
    <t>Надбавка за ранг державного службовця</t>
  </si>
  <si>
    <t>Надбавка за вислугу років державного службовця</t>
  </si>
  <si>
    <t>Надбавка за інтенсивність праці</t>
  </si>
  <si>
    <t>Премія</t>
  </si>
  <si>
    <t>Відпускні</t>
  </si>
  <si>
    <t>Лікарняні</t>
  </si>
  <si>
    <t>Нараховано заробітної плати за лютий 2024 року</t>
  </si>
  <si>
    <t>Виплачено (зарплата за І пол.міс., відпускні, мат.доп.)</t>
  </si>
  <si>
    <t>Військовий збір
1,5%</t>
  </si>
  <si>
    <t>ПДФО 18%</t>
  </si>
  <si>
    <t>Нараховано ЄСВ
22%</t>
  </si>
  <si>
    <t xml:space="preserve">Заробітна плата </t>
  </si>
  <si>
    <t>АВАНС</t>
  </si>
  <si>
    <t>Аліменти</t>
  </si>
  <si>
    <t>ранг</t>
  </si>
  <si>
    <t>розмір надбавки</t>
  </si>
  <si>
    <t>%</t>
  </si>
  <si>
    <t>розмір</t>
  </si>
  <si>
    <t>лютий</t>
  </si>
  <si>
    <t>березень</t>
  </si>
  <si>
    <t>за рах. Деп.</t>
  </si>
  <si>
    <t>за рах. ПФУ</t>
  </si>
  <si>
    <t>ЄСВ 22%</t>
  </si>
  <si>
    <t xml:space="preserve">Директор Департаменту </t>
  </si>
  <si>
    <t>Шемець Андрій Миколайович</t>
  </si>
  <si>
    <t>Заступник директора Департаменту – начальник управління</t>
  </si>
  <si>
    <t>Голуб В'ячеслав Львович</t>
  </si>
  <si>
    <t>Родикова Марія Вадимівна</t>
  </si>
  <si>
    <t>Розрахункова відомість за лютий 2024 року</t>
  </si>
  <si>
    <t>Департамент сім`ї, молоді та спорту Чернігівської облдержадміністрації (02934345)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</si>
</sst>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2" fillId="2" borderId="7" xfId="0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4" fontId="0" fillId="2" borderId="7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7" xfId="0" applyNumberForma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2" fontId="0" fillId="0" borderId="7" xfId="0" applyNumberForma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9" xfId="0" applyFill="1" applyBorder="1" applyAlignment="1">
      <alignment horizontal="center" vertical="center"/>
    </xf>
    <xf numFmtId="4" fontId="0" fillId="0" borderId="0" xfId="0" applyNumberFormat="1"/>
    <xf numFmtId="0" fontId="0" fillId="0" borderId="7" xfId="0" applyBorder="1"/>
    <xf numFmtId="4" fontId="0" fillId="0" borderId="7" xfId="0" applyNumberFormat="1" applyBorder="1"/>
    <xf numFmtId="0" fontId="0" fillId="4" borderId="7" xfId="0" applyFill="1" applyBorder="1"/>
    <xf numFmtId="0" fontId="0" fillId="4" borderId="0" xfId="0" applyFill="1"/>
    <xf numFmtId="2" fontId="0" fillId="0" borderId="7" xfId="0" applyNumberFormat="1" applyBorder="1"/>
    <xf numFmtId="4" fontId="0" fillId="4" borderId="7" xfId="0" applyNumberFormat="1" applyFill="1" applyBorder="1"/>
    <xf numFmtId="2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23"/>
  <sheetViews>
    <sheetView tabSelected="1" workbookViewId="0">
      <selection activeCell="V21" sqref="V21"/>
    </sheetView>
  </sheetViews>
  <sheetFormatPr defaultRowHeight="15" x14ac:dyDescent="0.25"/>
  <cols>
    <col min="1" max="1" width="1.5703125" customWidth="1"/>
    <col min="2" max="2" width="5.28515625" customWidth="1"/>
    <col min="3" max="4" width="14.42578125" customWidth="1"/>
    <col min="5" max="5" width="5.5703125" hidden="1" customWidth="1"/>
    <col min="6" max="6" width="7" customWidth="1"/>
    <col min="7" max="7" width="10.28515625" customWidth="1"/>
    <col min="8" max="8" width="11.5703125" customWidth="1"/>
    <col min="9" max="9" width="6" customWidth="1"/>
    <col min="10" max="10" width="10.140625" customWidth="1"/>
    <col min="11" max="11" width="6.85546875" customWidth="1"/>
    <col min="12" max="12" width="9.7109375" customWidth="1"/>
    <col min="13" max="13" width="6.7109375" hidden="1" customWidth="1"/>
    <col min="14" max="14" width="10.28515625" hidden="1" customWidth="1"/>
    <col min="15" max="15" width="6.7109375" customWidth="1"/>
    <col min="16" max="16" width="9.42578125" style="1" customWidth="1"/>
    <col min="17" max="17" width="11.42578125" customWidth="1"/>
    <col min="18" max="18" width="9.28515625" hidden="1" customWidth="1"/>
    <col min="19" max="19" width="9.28515625" customWidth="1"/>
    <col min="21" max="21" width="9.85546875" hidden="1" customWidth="1"/>
    <col min="22" max="22" width="12.42578125" customWidth="1"/>
    <col min="23" max="23" width="11.28515625" hidden="1" customWidth="1"/>
    <col min="24" max="24" width="9.7109375" hidden="1" customWidth="1"/>
    <col min="25" max="25" width="10.140625" hidden="1" customWidth="1"/>
    <col min="26" max="26" width="9.7109375" hidden="1" customWidth="1"/>
    <col min="27" max="27" width="10.28515625" hidden="1" customWidth="1"/>
    <col min="28" max="28" width="11.28515625" hidden="1" customWidth="1"/>
    <col min="29" max="29" width="9.85546875" customWidth="1"/>
  </cols>
  <sheetData>
    <row r="3" spans="2:30" ht="18.75" x14ac:dyDescent="0.3">
      <c r="D3" s="43" t="s">
        <v>35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2:30" ht="18" customHeight="1" thickBot="1" x14ac:dyDescent="0.3">
      <c r="D4" s="52" t="s">
        <v>36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2:30" ht="48" customHeight="1" x14ac:dyDescent="0.25">
      <c r="B5" s="44" t="s">
        <v>0</v>
      </c>
      <c r="C5" s="36" t="s">
        <v>1</v>
      </c>
      <c r="D5" s="36" t="s">
        <v>2</v>
      </c>
      <c r="E5" s="36" t="s">
        <v>3</v>
      </c>
      <c r="F5" s="46" t="s">
        <v>4</v>
      </c>
      <c r="G5" s="46" t="s">
        <v>5</v>
      </c>
      <c r="H5" s="36" t="s">
        <v>6</v>
      </c>
      <c r="I5" s="36" t="s">
        <v>7</v>
      </c>
      <c r="J5" s="36"/>
      <c r="K5" s="36" t="s">
        <v>8</v>
      </c>
      <c r="L5" s="36"/>
      <c r="M5" s="36" t="s">
        <v>9</v>
      </c>
      <c r="N5" s="36"/>
      <c r="O5" s="36" t="s">
        <v>10</v>
      </c>
      <c r="P5" s="36"/>
      <c r="Q5" s="36" t="s">
        <v>11</v>
      </c>
      <c r="R5" s="36"/>
      <c r="S5" s="40" t="s">
        <v>12</v>
      </c>
      <c r="T5" s="41"/>
      <c r="U5" s="42"/>
      <c r="V5" s="50" t="s">
        <v>13</v>
      </c>
      <c r="W5" s="36" t="s">
        <v>14</v>
      </c>
      <c r="X5" s="36" t="s">
        <v>15</v>
      </c>
      <c r="Y5" s="36" t="s">
        <v>16</v>
      </c>
      <c r="Z5" s="36" t="s">
        <v>17</v>
      </c>
      <c r="AA5" s="38" t="s">
        <v>18</v>
      </c>
      <c r="AB5" s="36" t="s">
        <v>19</v>
      </c>
      <c r="AC5" s="36" t="s">
        <v>20</v>
      </c>
      <c r="AD5" s="2"/>
    </row>
    <row r="6" spans="2:30" ht="47.45" customHeight="1" x14ac:dyDescent="0.25">
      <c r="B6" s="45"/>
      <c r="C6" s="37"/>
      <c r="D6" s="37"/>
      <c r="E6" s="37"/>
      <c r="F6" s="47"/>
      <c r="G6" s="47"/>
      <c r="H6" s="37"/>
      <c r="I6" s="3" t="s">
        <v>21</v>
      </c>
      <c r="J6" s="3" t="s">
        <v>22</v>
      </c>
      <c r="K6" s="3" t="s">
        <v>23</v>
      </c>
      <c r="L6" s="3" t="s">
        <v>22</v>
      </c>
      <c r="M6" s="3" t="s">
        <v>23</v>
      </c>
      <c r="N6" s="3" t="s">
        <v>22</v>
      </c>
      <c r="O6" s="4" t="s">
        <v>23</v>
      </c>
      <c r="P6" s="3" t="s">
        <v>24</v>
      </c>
      <c r="Q6" s="5" t="s">
        <v>25</v>
      </c>
      <c r="R6" s="5" t="s">
        <v>26</v>
      </c>
      <c r="S6" s="3" t="s">
        <v>27</v>
      </c>
      <c r="T6" s="3" t="s">
        <v>28</v>
      </c>
      <c r="U6" s="6" t="s">
        <v>29</v>
      </c>
      <c r="V6" s="51"/>
      <c r="W6" s="37"/>
      <c r="X6" s="37"/>
      <c r="Y6" s="37"/>
      <c r="Z6" s="37"/>
      <c r="AA6" s="39"/>
      <c r="AB6" s="37"/>
      <c r="AC6" s="37"/>
      <c r="AD6" s="2"/>
    </row>
    <row r="7" spans="2:30" ht="63" x14ac:dyDescent="0.25">
      <c r="B7" s="7">
        <v>1</v>
      </c>
      <c r="C7" s="8" t="s">
        <v>30</v>
      </c>
      <c r="D7" s="9" t="s">
        <v>31</v>
      </c>
      <c r="E7" s="10">
        <v>1</v>
      </c>
      <c r="F7" s="11">
        <v>21</v>
      </c>
      <c r="G7" s="13">
        <v>21</v>
      </c>
      <c r="H7" s="12">
        <f>ROUND(25842/F7*G7,2)</f>
        <v>25842</v>
      </c>
      <c r="I7" s="13">
        <v>5</v>
      </c>
      <c r="J7" s="14">
        <f>ROUND(600/F7*G7,2)</f>
        <v>600</v>
      </c>
      <c r="K7" s="3">
        <v>26</v>
      </c>
      <c r="L7" s="14">
        <f>ROUND(H7*K7/100,2)</f>
        <v>6718.92</v>
      </c>
      <c r="M7" s="13">
        <v>0</v>
      </c>
      <c r="N7" s="14">
        <f t="shared" ref="N7:N9" si="0">ROUND(H7*M7/100,2)</f>
        <v>0</v>
      </c>
      <c r="O7" s="14"/>
      <c r="P7" s="14"/>
      <c r="Q7" s="14"/>
      <c r="R7" s="14"/>
      <c r="S7" s="14"/>
      <c r="T7" s="14"/>
      <c r="U7" s="14"/>
      <c r="V7" s="15">
        <f>H7+J7+L7+N7+P7+Q7+R7+S7</f>
        <v>33160.92</v>
      </c>
      <c r="W7" s="14">
        <v>11891.14</v>
      </c>
      <c r="X7" s="14">
        <f>ROUND(V7*1.5%,2)</f>
        <v>497.41</v>
      </c>
      <c r="Y7" s="14">
        <f>ROUND(V7*18%,2)</f>
        <v>5968.97</v>
      </c>
      <c r="Z7" s="14">
        <f>ROUND(V7*22%,2)</f>
        <v>7295.4</v>
      </c>
      <c r="AA7" s="14">
        <f>V7-X7-Y7-AC7</f>
        <v>13347.269999999997</v>
      </c>
      <c r="AB7" s="16"/>
      <c r="AC7" s="14">
        <v>13347.27</v>
      </c>
    </row>
    <row r="8" spans="2:30" s="26" customFormat="1" ht="65.25" customHeight="1" x14ac:dyDescent="0.25">
      <c r="B8" s="17">
        <f>B7+1</f>
        <v>2</v>
      </c>
      <c r="C8" s="18" t="s">
        <v>32</v>
      </c>
      <c r="D8" s="19" t="s">
        <v>33</v>
      </c>
      <c r="E8" s="20">
        <v>1</v>
      </c>
      <c r="F8" s="11">
        <v>21</v>
      </c>
      <c r="G8" s="13">
        <v>18</v>
      </c>
      <c r="H8" s="12">
        <f>ROUND(24550/F8*G8,2)</f>
        <v>21042.86</v>
      </c>
      <c r="I8" s="21">
        <v>4</v>
      </c>
      <c r="J8" s="15">
        <f>ROUND(700/F8*G8,2)</f>
        <v>600</v>
      </c>
      <c r="K8" s="22">
        <v>30</v>
      </c>
      <c r="L8" s="20">
        <f>ROUND(H8*K8/100,2)</f>
        <v>6312.86</v>
      </c>
      <c r="M8" s="11">
        <v>0</v>
      </c>
      <c r="N8" s="20">
        <f t="shared" si="0"/>
        <v>0</v>
      </c>
      <c r="O8" s="11">
        <v>5</v>
      </c>
      <c r="P8" s="20">
        <f t="shared" ref="P8:P9" si="1">ROUND(H8*O8/100,2)</f>
        <v>1052.1400000000001</v>
      </c>
      <c r="Q8" s="20">
        <v>2416.41</v>
      </c>
      <c r="R8" s="23"/>
      <c r="S8" s="20">
        <v>4208.8500000000004</v>
      </c>
      <c r="T8" s="20">
        <v>3367.08</v>
      </c>
      <c r="U8" s="24">
        <v>740.76</v>
      </c>
      <c r="V8" s="15">
        <f>H8+J8+L8+N8+P8+Q8+R8+S8+T8</f>
        <v>39000.200000000004</v>
      </c>
      <c r="W8" s="23">
        <f>14864.81+1895.08</f>
        <v>16759.89</v>
      </c>
      <c r="X8" s="20">
        <f t="shared" ref="X8:X9" si="2">ROUND(V8*1.5%,2)</f>
        <v>585</v>
      </c>
      <c r="Y8" s="20">
        <f t="shared" ref="Y8:Y9" si="3">ROUND(V8*18%,2)</f>
        <v>7020.04</v>
      </c>
      <c r="Z8" s="23">
        <f t="shared" ref="Z8" si="4">ROUND(V8*22%,2)</f>
        <v>8580.0400000000009</v>
      </c>
      <c r="AA8" s="14">
        <f t="shared" ref="AA8:AA9" si="5">V8-X8-Y8-AC8</f>
        <v>31395.160000000003</v>
      </c>
      <c r="AB8" s="25"/>
    </row>
    <row r="9" spans="2:30" s="26" customFormat="1" ht="63.75" x14ac:dyDescent="0.25">
      <c r="B9" s="17">
        <f>B8+1</f>
        <v>3</v>
      </c>
      <c r="C9" s="48" t="s">
        <v>32</v>
      </c>
      <c r="D9" s="49" t="s">
        <v>34</v>
      </c>
      <c r="E9" s="20">
        <v>1</v>
      </c>
      <c r="F9" s="11">
        <v>21</v>
      </c>
      <c r="G9" s="13">
        <v>6</v>
      </c>
      <c r="H9" s="12">
        <f>ROUND(24550/F9*G9,2)</f>
        <v>7014.29</v>
      </c>
      <c r="I9" s="21">
        <v>6</v>
      </c>
      <c r="J9" s="23">
        <f>ROUND(500/F9*G9,2)</f>
        <v>142.86000000000001</v>
      </c>
      <c r="K9" s="3">
        <v>14</v>
      </c>
      <c r="L9" s="15">
        <f>ROUND(H9*K9/100,2)</f>
        <v>982</v>
      </c>
      <c r="M9" s="10">
        <v>0</v>
      </c>
      <c r="N9" s="20">
        <f t="shared" si="0"/>
        <v>0</v>
      </c>
      <c r="O9" s="11">
        <v>5</v>
      </c>
      <c r="P9" s="23">
        <f t="shared" si="1"/>
        <v>350.71</v>
      </c>
      <c r="Q9" s="23">
        <v>13385.88</v>
      </c>
      <c r="R9" s="20"/>
      <c r="S9" s="20"/>
      <c r="T9" s="20"/>
      <c r="U9" s="20"/>
      <c r="V9" s="15">
        <f t="shared" ref="V9" si="6">H9+J9+L9+N9+P9+Q9+R9+S9</f>
        <v>21875.739999999998</v>
      </c>
      <c r="W9" s="23">
        <f>10775.63+2043.03</f>
        <v>12818.66</v>
      </c>
      <c r="X9" s="20">
        <f t="shared" si="2"/>
        <v>328.14</v>
      </c>
      <c r="Y9" s="20">
        <f t="shared" si="3"/>
        <v>3937.63</v>
      </c>
      <c r="Z9" s="20">
        <f>ROUND(V9*22%,2)</f>
        <v>4812.66</v>
      </c>
      <c r="AA9" s="14">
        <f t="shared" si="5"/>
        <v>17609.969999999998</v>
      </c>
      <c r="AB9" s="27"/>
    </row>
    <row r="10" spans="2:30" x14ac:dyDescent="0.25">
      <c r="AB10" s="26"/>
    </row>
    <row r="11" spans="2:30" x14ac:dyDescent="0.25">
      <c r="U11" s="28"/>
      <c r="W11" s="29">
        <v>10775.63</v>
      </c>
      <c r="X11" s="30">
        <v>200.79</v>
      </c>
      <c r="Y11" s="30">
        <v>2409.46</v>
      </c>
      <c r="Z11" s="30">
        <v>2944.89</v>
      </c>
      <c r="AA11" s="30"/>
      <c r="AB11" s="2"/>
    </row>
    <row r="12" spans="2:30" x14ac:dyDescent="0.25">
      <c r="W12" s="31"/>
      <c r="X12" s="30"/>
      <c r="Y12" s="30"/>
      <c r="Z12" s="32">
        <v>1346.96</v>
      </c>
      <c r="AA12" s="30"/>
      <c r="AB12" s="2"/>
    </row>
    <row r="13" spans="2:30" x14ac:dyDescent="0.25">
      <c r="W13" s="33"/>
      <c r="X13" s="30"/>
      <c r="Y13" s="30"/>
      <c r="Z13" s="34">
        <v>11143.35</v>
      </c>
      <c r="AA13" s="30"/>
      <c r="AB13" s="2"/>
    </row>
    <row r="14" spans="2:30" x14ac:dyDescent="0.25">
      <c r="W14" s="29">
        <v>636.91</v>
      </c>
      <c r="X14" s="30">
        <v>11.87</v>
      </c>
      <c r="Y14" s="30">
        <v>142.41</v>
      </c>
      <c r="Z14" s="30">
        <v>174.06</v>
      </c>
      <c r="AA14" s="30"/>
      <c r="AB14" s="2"/>
    </row>
    <row r="15" spans="2:30" x14ac:dyDescent="0.25">
      <c r="Q15" s="35"/>
      <c r="S15" s="35"/>
      <c r="T15" s="35"/>
      <c r="U15" s="35"/>
      <c r="V15" s="35"/>
      <c r="W15" s="33">
        <v>4180.79</v>
      </c>
      <c r="X15" s="33">
        <v>77.900000000000006</v>
      </c>
      <c r="Y15" s="33">
        <v>934.83</v>
      </c>
      <c r="Z15" s="33">
        <v>1142.57</v>
      </c>
      <c r="AA15" s="33"/>
      <c r="AB15" s="2"/>
    </row>
    <row r="16" spans="2:30" x14ac:dyDescent="0.25">
      <c r="W16" s="29">
        <v>145384.71</v>
      </c>
      <c r="X16" s="30">
        <v>2895.96</v>
      </c>
      <c r="Y16" s="30">
        <v>34751.64</v>
      </c>
      <c r="Z16" s="30">
        <v>37408.269999999997</v>
      </c>
      <c r="AA16" s="29"/>
      <c r="AB16" s="2"/>
    </row>
    <row r="17" spans="23:28" x14ac:dyDescent="0.25">
      <c r="W17" s="29"/>
      <c r="X17" s="30"/>
      <c r="Y17" s="30"/>
      <c r="Z17" s="30"/>
      <c r="AA17" s="29"/>
      <c r="AB17" s="2"/>
    </row>
    <row r="18" spans="23:28" x14ac:dyDescent="0.25">
      <c r="W18" s="29"/>
      <c r="X18" s="29"/>
      <c r="Y18" s="29"/>
      <c r="Z18" s="29"/>
      <c r="AA18" s="29"/>
      <c r="AB18" s="2"/>
    </row>
    <row r="19" spans="23:28" x14ac:dyDescent="0.25">
      <c r="W19" s="29">
        <v>3520.13</v>
      </c>
      <c r="X19" s="29">
        <v>65.59</v>
      </c>
      <c r="Y19" s="29">
        <v>787.11</v>
      </c>
      <c r="Z19" s="29">
        <v>962.02</v>
      </c>
      <c r="AA19" s="29"/>
    </row>
    <row r="20" spans="23:28" x14ac:dyDescent="0.25">
      <c r="W20" s="30" t="e">
        <f>#REF!</f>
        <v>#REF!</v>
      </c>
      <c r="X20" s="30" t="e">
        <f>#REF!-X11-X14-X15-X16-X19</f>
        <v>#REF!</v>
      </c>
      <c r="Y20" s="30" t="e">
        <f>#REF!-Y11-Y14-Y15-Y16-Y19</f>
        <v>#REF!</v>
      </c>
      <c r="Z20" s="30" t="e">
        <f>#REF!-Z11-Z13-Z14-Z15-Z16-Z17-Z18-Z19</f>
        <v>#REF!</v>
      </c>
      <c r="AA20" s="29"/>
    </row>
    <row r="21" spans="23:28" x14ac:dyDescent="0.25">
      <c r="W21" s="28">
        <f>AC7</f>
        <v>13347.27</v>
      </c>
    </row>
    <row r="22" spans="23:28" x14ac:dyDescent="0.25">
      <c r="W22" s="28" t="e">
        <f>W21+W20</f>
        <v>#REF!</v>
      </c>
    </row>
    <row r="23" spans="23:28" x14ac:dyDescent="0.25">
      <c r="W23" s="28"/>
    </row>
  </sheetData>
  <mergeCells count="23">
    <mergeCell ref="D3:V3"/>
    <mergeCell ref="B5:B6"/>
    <mergeCell ref="C5:C6"/>
    <mergeCell ref="D5:D6"/>
    <mergeCell ref="E5:E6"/>
    <mergeCell ref="F5:F6"/>
    <mergeCell ref="G5:G6"/>
    <mergeCell ref="H5:H6"/>
    <mergeCell ref="I5:J5"/>
    <mergeCell ref="K5:L5"/>
    <mergeCell ref="D4:T4"/>
    <mergeCell ref="AC5:AC6"/>
    <mergeCell ref="M5:N5"/>
    <mergeCell ref="O5:P5"/>
    <mergeCell ref="Q5:R5"/>
    <mergeCell ref="S5:U5"/>
    <mergeCell ref="V5:V6"/>
    <mergeCell ref="W5:W6"/>
    <mergeCell ref="X5:X6"/>
    <mergeCell ref="Y5:Y6"/>
    <mergeCell ref="Z5:Z6"/>
    <mergeCell ref="AA5:AA6"/>
    <mergeCell ref="AB5:AB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Alla</cp:lastModifiedBy>
  <dcterms:created xsi:type="dcterms:W3CDTF">2024-03-25T14:23:11Z</dcterms:created>
  <dcterms:modified xsi:type="dcterms:W3CDTF">2024-03-26T07:31:13Z</dcterms:modified>
</cp:coreProperties>
</file>